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taloxygen-my.sharepoint.com/personal/firdaous_elghazi_total_co_ma/Documents/zminy/GNL1/Publication/Publication 3/"/>
    </mc:Choice>
  </mc:AlternateContent>
  <xr:revisionPtr revIDLastSave="268" documentId="13_ncr:1_{7B60BFEF-494A-4F0F-A2D8-7EDD03637B02}" xr6:coauthVersionLast="45" xr6:coauthVersionMax="45" xr10:uidLastSave="{291FFED0-4B82-4197-8216-31D5E12AC7A8}"/>
  <bookViews>
    <workbookView xWindow="-120" yWindow="-120" windowWidth="20730" windowHeight="11160" activeTab="1" xr2:uid="{00000000-000D-0000-FFFF-FFFF00000000}"/>
  </bookViews>
  <sheets>
    <sheet name="As is" sheetId="9" r:id="rId1"/>
    <sheet name="50% Subsidy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0" l="1"/>
  <c r="E10" i="10"/>
  <c r="H10" i="10" s="1"/>
  <c r="D7" i="10"/>
  <c r="F10" i="10" l="1"/>
  <c r="I10" i="10" s="1"/>
  <c r="J10" i="10" s="1"/>
  <c r="E11" i="10"/>
  <c r="J20" i="9"/>
  <c r="J21" i="9"/>
  <c r="J22" i="9"/>
  <c r="J23" i="9" s="1"/>
  <c r="J24" i="9" s="1"/>
  <c r="J25" i="9" s="1"/>
  <c r="J26" i="9" s="1"/>
  <c r="J27" i="9" s="1"/>
  <c r="J28" i="9" s="1"/>
  <c r="J29" i="9" s="1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10" i="9"/>
  <c r="J10" i="9" s="1"/>
  <c r="J11" i="9" s="1"/>
  <c r="J12" i="9" s="1"/>
  <c r="J13" i="9" s="1"/>
  <c r="J14" i="9" s="1"/>
  <c r="J15" i="9" s="1"/>
  <c r="J16" i="9" s="1"/>
  <c r="J17" i="9" s="1"/>
  <c r="J18" i="9" s="1"/>
  <c r="J19" i="9" s="1"/>
  <c r="E12" i="10" l="1"/>
  <c r="F11" i="10"/>
  <c r="I11" i="10" s="1"/>
  <c r="J11" i="10" s="1"/>
  <c r="H11" i="10"/>
  <c r="E10" i="9"/>
  <c r="H10" i="9" s="1"/>
  <c r="D9" i="9"/>
  <c r="D7" i="9"/>
  <c r="H12" i="10" l="1"/>
  <c r="E13" i="10"/>
  <c r="F12" i="10"/>
  <c r="I12" i="10" s="1"/>
  <c r="J12" i="10" s="1"/>
  <c r="E11" i="9"/>
  <c r="F10" i="9"/>
  <c r="H13" i="10" l="1"/>
  <c r="E14" i="10"/>
  <c r="F13" i="10"/>
  <c r="I13" i="10" s="1"/>
  <c r="J13" i="10" s="1"/>
  <c r="H11" i="9"/>
  <c r="F11" i="9"/>
  <c r="E12" i="9"/>
  <c r="H14" i="10" l="1"/>
  <c r="E15" i="10"/>
  <c r="F14" i="10"/>
  <c r="H12" i="9"/>
  <c r="F12" i="9"/>
  <c r="E13" i="9"/>
  <c r="I14" i="10" l="1"/>
  <c r="J14" i="10" s="1"/>
  <c r="E16" i="10"/>
  <c r="F15" i="10"/>
  <c r="I15" i="10" s="1"/>
  <c r="H15" i="10"/>
  <c r="H13" i="9"/>
  <c r="F13" i="9"/>
  <c r="E14" i="9"/>
  <c r="J15" i="10" l="1"/>
  <c r="H16" i="10"/>
  <c r="E17" i="10"/>
  <c r="F16" i="10"/>
  <c r="H14" i="9"/>
  <c r="F14" i="9"/>
  <c r="E15" i="9"/>
  <c r="H17" i="10" l="1"/>
  <c r="E18" i="10"/>
  <c r="F17" i="10"/>
  <c r="I16" i="10"/>
  <c r="J16" i="10" s="1"/>
  <c r="H15" i="9"/>
  <c r="F15" i="9"/>
  <c r="E16" i="9"/>
  <c r="H18" i="10" l="1"/>
  <c r="E19" i="10"/>
  <c r="F18" i="10"/>
  <c r="I17" i="10"/>
  <c r="J17" i="10" s="1"/>
  <c r="H16" i="9"/>
  <c r="F16" i="9"/>
  <c r="E17" i="9"/>
  <c r="E20" i="10" l="1"/>
  <c r="F19" i="10"/>
  <c r="I19" i="10" s="1"/>
  <c r="H19" i="10"/>
  <c r="I18" i="10"/>
  <c r="J18" i="10" s="1"/>
  <c r="H17" i="9"/>
  <c r="F17" i="9"/>
  <c r="E18" i="9"/>
  <c r="J19" i="10" l="1"/>
  <c r="H20" i="10"/>
  <c r="E21" i="10"/>
  <c r="F20" i="10"/>
  <c r="H18" i="9"/>
  <c r="F18" i="9"/>
  <c r="E19" i="9"/>
  <c r="H21" i="10" l="1"/>
  <c r="E22" i="10"/>
  <c r="F21" i="10"/>
  <c r="I20" i="10"/>
  <c r="J20" i="10" s="1"/>
  <c r="H19" i="9"/>
  <c r="F19" i="9"/>
  <c r="E20" i="9"/>
  <c r="H22" i="10" l="1"/>
  <c r="E23" i="10"/>
  <c r="F22" i="10"/>
  <c r="I21" i="10"/>
  <c r="J21" i="10" s="1"/>
  <c r="H20" i="9"/>
  <c r="F20" i="9"/>
  <c r="E21" i="9"/>
  <c r="E24" i="10" l="1"/>
  <c r="F23" i="10"/>
  <c r="I23" i="10" s="1"/>
  <c r="H23" i="10"/>
  <c r="I22" i="10"/>
  <c r="J22" i="10" s="1"/>
  <c r="H21" i="9"/>
  <c r="F21" i="9"/>
  <c r="E22" i="9"/>
  <c r="J23" i="10" l="1"/>
  <c r="H24" i="10"/>
  <c r="E25" i="10"/>
  <c r="F24" i="10"/>
  <c r="H22" i="9"/>
  <c r="F22" i="9"/>
  <c r="E23" i="9"/>
  <c r="I24" i="10" l="1"/>
  <c r="J24" i="10" s="1"/>
  <c r="H25" i="10"/>
  <c r="E26" i="10"/>
  <c r="F25" i="10"/>
  <c r="I25" i="10" s="1"/>
  <c r="J25" i="10" s="1"/>
  <c r="H23" i="9"/>
  <c r="F23" i="9"/>
  <c r="E24" i="9"/>
  <c r="H26" i="10" l="1"/>
  <c r="E27" i="10"/>
  <c r="F26" i="10"/>
  <c r="H24" i="9"/>
  <c r="F24" i="9"/>
  <c r="E25" i="9"/>
  <c r="I26" i="10" l="1"/>
  <c r="J26" i="10" s="1"/>
  <c r="E28" i="10"/>
  <c r="F27" i="10"/>
  <c r="H27" i="10"/>
  <c r="H25" i="9"/>
  <c r="F25" i="9"/>
  <c r="E26" i="9"/>
  <c r="I27" i="10" l="1"/>
  <c r="J27" i="10" s="1"/>
  <c r="H28" i="10"/>
  <c r="E29" i="10"/>
  <c r="F28" i="10"/>
  <c r="H26" i="9"/>
  <c r="F26" i="9"/>
  <c r="E27" i="9"/>
  <c r="I28" i="10" l="1"/>
  <c r="J28" i="10" s="1"/>
  <c r="H29" i="10"/>
  <c r="F29" i="10"/>
  <c r="H27" i="9"/>
  <c r="F27" i="9"/>
  <c r="E28" i="9"/>
  <c r="I29" i="10" l="1"/>
  <c r="J29" i="10" s="1"/>
  <c r="H28" i="9"/>
  <c r="F28" i="9"/>
  <c r="E29" i="9"/>
  <c r="H29" i="9" l="1"/>
  <c r="F29" i="9"/>
</calcChain>
</file>

<file path=xl/sharedStrings.xml><?xml version="1.0" encoding="utf-8"?>
<sst xmlns="http://schemas.openxmlformats.org/spreadsheetml/2006/main" count="32" uniqueCount="16">
  <si>
    <t>Year</t>
  </si>
  <si>
    <t>Changing inverters</t>
  </si>
  <si>
    <t>Power 
installed (kWc)</t>
  </si>
  <si>
    <t>Operating Cost (€ /KWc)</t>
  </si>
  <si>
    <t xml:space="preserve">Everage rate of sunshine (kWh/kWc/an) </t>
  </si>
  <si>
    <t>Average Yield (%)</t>
  </si>
  <si>
    <r>
      <t>Investment 
amount (</t>
    </r>
    <r>
      <rPr>
        <i/>
        <sz val="11"/>
        <color theme="1"/>
        <rFont val="Calibri"/>
        <family val="2"/>
      </rPr>
      <t>€)</t>
    </r>
  </si>
  <si>
    <r>
      <t>Annual Turn Over
(</t>
    </r>
    <r>
      <rPr>
        <i/>
        <sz val="11"/>
        <color theme="1"/>
        <rFont val="Calibri"/>
        <family val="2"/>
      </rPr>
      <t>€)</t>
    </r>
  </si>
  <si>
    <r>
      <t>Investment (</t>
    </r>
    <r>
      <rPr>
        <sz val="10"/>
        <color theme="1"/>
        <rFont val="Calibri"/>
        <family val="2"/>
      </rPr>
      <t>€/KWc)</t>
    </r>
  </si>
  <si>
    <r>
      <t>Tariff Applied (</t>
    </r>
    <r>
      <rPr>
        <sz val="10"/>
        <color theme="1"/>
        <rFont val="Calibri"/>
        <family val="2"/>
      </rPr>
      <t>€/Kwh)</t>
    </r>
  </si>
  <si>
    <t xml:space="preserve">
Average annual production (KWc)</t>
  </si>
  <si>
    <r>
      <t>Average cost of operation 
and maintenance (</t>
    </r>
    <r>
      <rPr>
        <i/>
        <sz val="11"/>
        <color theme="1"/>
        <rFont val="Calibri"/>
        <family val="2"/>
      </rPr>
      <t>€)</t>
    </r>
  </si>
  <si>
    <t>Hypothesis</t>
  </si>
  <si>
    <r>
      <t>Net 
Cash Flow
(</t>
    </r>
    <r>
      <rPr>
        <sz val="11"/>
        <color theme="1"/>
        <rFont val="Calibri"/>
        <family val="2"/>
      </rPr>
      <t>€</t>
    </r>
    <r>
      <rPr>
        <i/>
        <sz val="11"/>
        <color theme="1"/>
        <rFont val="Calibri"/>
        <family val="2"/>
      </rPr>
      <t>)</t>
    </r>
  </si>
  <si>
    <r>
      <t>Cumulatif Cash Flow
(</t>
    </r>
    <r>
      <rPr>
        <sz val="11"/>
        <color theme="1"/>
        <rFont val="Calibri"/>
        <family val="2"/>
      </rPr>
      <t>€</t>
    </r>
    <r>
      <rPr>
        <i/>
        <sz val="11"/>
        <color theme="1"/>
        <rFont val="Calibri"/>
        <family val="2"/>
      </rPr>
      <t>)</t>
    </r>
  </si>
  <si>
    <t>Drop in Efficiency factor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</si>
</sst>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/>
    <xf numFmtId="10" fontId="4" fillId="2" borderId="2" xfId="0" applyNumberFormat="1" applyFont="1" applyFill="1" applyBorder="1"/>
    <xf numFmtId="165" fontId="0" fillId="2" borderId="2" xfId="1" applyNumberFormat="1" applyFont="1" applyFill="1" applyBorder="1" applyAlignment="1">
      <alignment horizontal="center" vertical="center"/>
    </xf>
    <xf numFmtId="165" fontId="0" fillId="2" borderId="2" xfId="0" applyNumberFormat="1" applyFill="1" applyBorder="1" applyAlignment="1">
      <alignment horizontal="center" vertical="center"/>
    </xf>
    <xf numFmtId="165" fontId="0" fillId="2" borderId="2" xfId="0" applyNumberFormat="1" applyFill="1" applyBorder="1"/>
    <xf numFmtId="0" fontId="6" fillId="2" borderId="1" xfId="0" applyFont="1" applyFill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Cumulatif</a:t>
            </a:r>
            <a:r>
              <a:rPr lang="fr-FR" baseline="0"/>
              <a:t> Cash Flows in (€)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1223381452318461"/>
          <c:y val="0.23652777777777778"/>
          <c:w val="0.85721062992125985"/>
          <c:h val="0.606642971711869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'As is'!$B$8</c:f>
              <c:strCache>
                <c:ptCount val="1"/>
                <c:pt idx="0">
                  <c:v>Year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'As is'!$B$9:$B$29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E7-495E-A0CC-5F683E7E8E3E}"/>
            </c:ext>
          </c:extLst>
        </c:ser>
        <c:ser>
          <c:idx val="1"/>
          <c:order val="1"/>
          <c:tx>
            <c:strRef>
              <c:f>'As is'!$J$8</c:f>
              <c:strCache>
                <c:ptCount val="1"/>
                <c:pt idx="0">
                  <c:v>Cumulatif Cash Flow
(€)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'As is'!$J$9:$J$29</c:f>
              <c:numCache>
                <c:formatCode>_-* #\ ##0\ _€_-;\-* #\ ##0\ _€_-;_-* "-"??\ _€_-;_-@_-</c:formatCode>
                <c:ptCount val="21"/>
                <c:pt idx="1">
                  <c:v>-6895.6</c:v>
                </c:pt>
                <c:pt idx="2">
                  <c:v>-5795.0654000000004</c:v>
                </c:pt>
                <c:pt idx="3">
                  <c:v>-4698.3826711000002</c:v>
                </c:pt>
                <c:pt idx="4">
                  <c:v>-3605.5383317511496</c:v>
                </c:pt>
                <c:pt idx="5">
                  <c:v>-2516.5189475900202</c:v>
                </c:pt>
                <c:pt idx="6">
                  <c:v>-1431.3111312734545</c:v>
                </c:pt>
                <c:pt idx="7">
                  <c:v>-349.90154231399697</c:v>
                </c:pt>
                <c:pt idx="8">
                  <c:v>727.72311308410235</c:v>
                </c:pt>
                <c:pt idx="9">
                  <c:v>1801.5760821883086</c:v>
                </c:pt>
                <c:pt idx="10">
                  <c:v>2871.6705659006502</c:v>
                </c:pt>
                <c:pt idx="11">
                  <c:v>3938.0197189199985</c:v>
                </c:pt>
                <c:pt idx="12">
                  <c:v>4100.6366499037795</c:v>
                </c:pt>
                <c:pt idx="13">
                  <c:v>5159.5344216291169</c:v>
                </c:pt>
                <c:pt idx="14">
                  <c:v>6214.7260511534159</c:v>
                </c:pt>
                <c:pt idx="15">
                  <c:v>7266.2245099743795</c:v>
                </c:pt>
                <c:pt idx="16">
                  <c:v>8314.0427241894704</c:v>
                </c:pt>
                <c:pt idx="17">
                  <c:v>9358.1935746548079</c:v>
                </c:pt>
                <c:pt idx="18">
                  <c:v>10398.689897143517</c:v>
                </c:pt>
                <c:pt idx="19">
                  <c:v>11435.544482503516</c:v>
                </c:pt>
                <c:pt idx="20">
                  <c:v>11568.770076814755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E7-495E-A0CC-5F683E7E8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0808824"/>
        <c:axId val="310804232"/>
      </c:barChart>
      <c:catAx>
        <c:axId val="3108088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0804232"/>
        <c:crosses val="autoZero"/>
        <c:auto val="1"/>
        <c:lblAlgn val="ctr"/>
        <c:lblOffset val="100"/>
        <c:noMultiLvlLbl val="0"/>
      </c:catAx>
      <c:valAx>
        <c:axId val="310804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0808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Cumulatif</a:t>
            </a:r>
            <a:r>
              <a:rPr lang="fr-FR" baseline="0"/>
              <a:t> Cash Flows in (€) with only 50% of initial investment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1223381452318461"/>
          <c:y val="0.23652777777777778"/>
          <c:w val="0.85721062992125985"/>
          <c:h val="0.606642971711869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'50% Subsidy'!$B$8</c:f>
              <c:strCache>
                <c:ptCount val="1"/>
                <c:pt idx="0">
                  <c:v>Year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'50% Subsidy'!$B$9:$B$29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05-46AC-B00B-106B340CF192}"/>
            </c:ext>
          </c:extLst>
        </c:ser>
        <c:ser>
          <c:idx val="1"/>
          <c:order val="1"/>
          <c:tx>
            <c:strRef>
              <c:f>'50% Subsidy'!$J$8</c:f>
              <c:strCache>
                <c:ptCount val="1"/>
                <c:pt idx="0">
                  <c:v>Cumulatif Cash Flow
(€)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'50% Subsidy'!$J$9:$J$29</c:f>
              <c:numCache>
                <c:formatCode>_-* #\ ##0\ _€_-;\-* #\ ##0\ _€_-;_-* "-"??\ _€_-;_-@_-</c:formatCode>
                <c:ptCount val="21"/>
                <c:pt idx="1">
                  <c:v>-2895.6</c:v>
                </c:pt>
                <c:pt idx="2">
                  <c:v>-1795.0654</c:v>
                </c:pt>
                <c:pt idx="3">
                  <c:v>-698.38267109999992</c:v>
                </c:pt>
                <c:pt idx="4">
                  <c:v>394.4616682488504</c:v>
                </c:pt>
                <c:pt idx="5">
                  <c:v>1483.4810524099798</c:v>
                </c:pt>
                <c:pt idx="6">
                  <c:v>2568.6888687265455</c:v>
                </c:pt>
                <c:pt idx="7">
                  <c:v>3650.0984576860028</c:v>
                </c:pt>
                <c:pt idx="8">
                  <c:v>4727.7231130841019</c:v>
                </c:pt>
                <c:pt idx="9">
                  <c:v>5801.5760821883086</c:v>
                </c:pt>
                <c:pt idx="10">
                  <c:v>6871.6705659006502</c:v>
                </c:pt>
                <c:pt idx="11">
                  <c:v>7938.0197189199989</c:v>
                </c:pt>
                <c:pt idx="12">
                  <c:v>8100.6366499037795</c:v>
                </c:pt>
                <c:pt idx="13">
                  <c:v>9159.534421629116</c:v>
                </c:pt>
                <c:pt idx="14">
                  <c:v>10214.726051153415</c:v>
                </c:pt>
                <c:pt idx="15">
                  <c:v>11266.22450997438</c:v>
                </c:pt>
                <c:pt idx="16">
                  <c:v>12314.04272418947</c:v>
                </c:pt>
                <c:pt idx="17">
                  <c:v>13358.193574654808</c:v>
                </c:pt>
                <c:pt idx="18">
                  <c:v>14398.689897143517</c:v>
                </c:pt>
                <c:pt idx="19">
                  <c:v>15435.544482503516</c:v>
                </c:pt>
                <c:pt idx="20">
                  <c:v>15568.770076814755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05-46AC-B00B-106B340CF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0808824"/>
        <c:axId val="310804232"/>
      </c:barChart>
      <c:catAx>
        <c:axId val="3108088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0804232"/>
        <c:crosses val="autoZero"/>
        <c:auto val="1"/>
        <c:lblAlgn val="ctr"/>
        <c:lblOffset val="100"/>
        <c:noMultiLvlLbl val="0"/>
      </c:catAx>
      <c:valAx>
        <c:axId val="310804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0808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85724</xdr:colOff>
      <xdr:row>11</xdr:row>
      <xdr:rowOff>176212</xdr:rowOff>
    </xdr:from>
    <xdr:to>
      <xdr:col>17</xdr:col>
      <xdr:colOff>9525</xdr:colOff>
      <xdr:row>26</xdr:row>
      <xdr:rowOff>61912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E88714C-49D3-48E3-9C63-08779D7CAA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85724</xdr:colOff>
      <xdr:row>11</xdr:row>
      <xdr:rowOff>176212</xdr:rowOff>
    </xdr:from>
    <xdr:to>
      <xdr:col>17</xdr:col>
      <xdr:colOff>9525</xdr:colOff>
      <xdr:row>26</xdr:row>
      <xdr:rowOff>61912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CFDA113-03A0-4E94-AF99-A18C448599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044C0-B7B3-4813-89D3-98BA99311DB2}">
  <dimension ref="B1:J29"/>
  <sheetViews>
    <sheetView workbookViewId="0">
      <selection activeCell="B4" sqref="B4"/>
    </sheetView>
  </sheetViews>
  <sheetFormatPr baseColWidth="10" defaultRowHeight="15" x14ac:dyDescent="0.25"/>
  <cols>
    <col min="1" max="1" width="11.42578125" style="1"/>
    <col min="2" max="2" width="8" style="1" customWidth="1"/>
    <col min="3" max="3" width="11.42578125" style="1" customWidth="1"/>
    <col min="4" max="5" width="12.85546875" style="1" customWidth="1"/>
    <col min="6" max="6" width="13" style="1" customWidth="1"/>
    <col min="7" max="7" width="9.42578125" style="1" customWidth="1"/>
    <col min="8" max="16384" width="11.42578125" style="1"/>
  </cols>
  <sheetData>
    <row r="1" spans="2:10" x14ac:dyDescent="0.25">
      <c r="B1" s="11" t="s">
        <v>12</v>
      </c>
      <c r="C1" s="11"/>
      <c r="D1" s="11"/>
    </row>
    <row r="2" spans="2:10" x14ac:dyDescent="0.25">
      <c r="B2" s="6" t="s">
        <v>8</v>
      </c>
      <c r="C2" s="6"/>
      <c r="D2" s="6">
        <v>800</v>
      </c>
    </row>
    <row r="3" spans="2:10" x14ac:dyDescent="0.25">
      <c r="B3" s="6" t="s">
        <v>3</v>
      </c>
      <c r="C3" s="6"/>
      <c r="D3" s="6">
        <v>5.2999999999999999E-2</v>
      </c>
    </row>
    <row r="4" spans="2:10" x14ac:dyDescent="0.25">
      <c r="B4" s="6" t="s">
        <v>15</v>
      </c>
      <c r="C4" s="6"/>
      <c r="D4" s="7">
        <v>3.5000000000000001E-3</v>
      </c>
    </row>
    <row r="5" spans="2:10" x14ac:dyDescent="0.25">
      <c r="B5" s="6" t="s">
        <v>4</v>
      </c>
      <c r="C5" s="6"/>
      <c r="D5" s="6">
        <v>5000</v>
      </c>
    </row>
    <row r="6" spans="2:10" x14ac:dyDescent="0.25">
      <c r="B6" s="6" t="s">
        <v>5</v>
      </c>
      <c r="C6" s="6"/>
      <c r="D6" s="7">
        <v>0.17599999999999999</v>
      </c>
    </row>
    <row r="7" spans="2:10" x14ac:dyDescent="0.25">
      <c r="B7" s="6" t="s">
        <v>9</v>
      </c>
      <c r="C7" s="6"/>
      <c r="D7" s="6">
        <f>0.21*(1-15%)</f>
        <v>0.17849999999999999</v>
      </c>
    </row>
    <row r="8" spans="2:10" s="2" customFormat="1" ht="74.25" customHeight="1" x14ac:dyDescent="0.25">
      <c r="B8" s="4" t="s">
        <v>0</v>
      </c>
      <c r="C8" s="5" t="s">
        <v>2</v>
      </c>
      <c r="D8" s="5" t="s">
        <v>6</v>
      </c>
      <c r="E8" s="5" t="s">
        <v>10</v>
      </c>
      <c r="F8" s="5" t="s">
        <v>11</v>
      </c>
      <c r="G8" s="5" t="s">
        <v>1</v>
      </c>
      <c r="H8" s="5" t="s">
        <v>7</v>
      </c>
      <c r="I8" s="5" t="s">
        <v>13</v>
      </c>
      <c r="J8" s="5" t="s">
        <v>14</v>
      </c>
    </row>
    <row r="9" spans="2:10" x14ac:dyDescent="0.25">
      <c r="B9" s="3">
        <v>0</v>
      </c>
      <c r="C9" s="3">
        <v>10</v>
      </c>
      <c r="D9" s="8">
        <f>-800*10</f>
        <v>-8000</v>
      </c>
      <c r="E9" s="3"/>
      <c r="F9" s="3"/>
      <c r="G9" s="3"/>
      <c r="H9" s="3"/>
      <c r="I9" s="3"/>
      <c r="J9" s="10"/>
    </row>
    <row r="10" spans="2:10" x14ac:dyDescent="0.25">
      <c r="B10" s="3">
        <v>1</v>
      </c>
      <c r="C10" s="3"/>
      <c r="D10" s="3"/>
      <c r="E10" s="8">
        <f>D5*D6*C9</f>
        <v>8800</v>
      </c>
      <c r="F10" s="9">
        <f>-E10*$D$3</f>
        <v>-466.4</v>
      </c>
      <c r="G10" s="9"/>
      <c r="H10" s="9">
        <f>E10*$D$7</f>
        <v>1570.8</v>
      </c>
      <c r="I10" s="9">
        <f>F10+G10+H10</f>
        <v>1104.4000000000001</v>
      </c>
      <c r="J10" s="10">
        <f>D9+I10</f>
        <v>-6895.6</v>
      </c>
    </row>
    <row r="11" spans="2:10" x14ac:dyDescent="0.25">
      <c r="B11" s="3">
        <v>2</v>
      </c>
      <c r="C11" s="3"/>
      <c r="D11" s="3"/>
      <c r="E11" s="8">
        <f>E10*(1-$D$4)</f>
        <v>8769.2000000000007</v>
      </c>
      <c r="F11" s="9">
        <f t="shared" ref="F11:F29" si="0">-E11*$D$3</f>
        <v>-464.76760000000002</v>
      </c>
      <c r="G11" s="9"/>
      <c r="H11" s="9">
        <f t="shared" ref="H11:H29" si="1">E11*$D$7</f>
        <v>1565.3022000000001</v>
      </c>
      <c r="I11" s="9">
        <f t="shared" ref="I11:I29" si="2">F11+G11+H11</f>
        <v>1100.5346</v>
      </c>
      <c r="J11" s="10">
        <f>I11+J10</f>
        <v>-5795.0654000000004</v>
      </c>
    </row>
    <row r="12" spans="2:10" x14ac:dyDescent="0.25">
      <c r="B12" s="3">
        <v>3</v>
      </c>
      <c r="C12" s="3"/>
      <c r="D12" s="3"/>
      <c r="E12" s="8">
        <f t="shared" ref="E12:E29" si="3">E11*(1-$D$4)</f>
        <v>8738.5078000000012</v>
      </c>
      <c r="F12" s="9">
        <f t="shared" si="0"/>
        <v>-463.14091340000004</v>
      </c>
      <c r="G12" s="9"/>
      <c r="H12" s="9">
        <f t="shared" si="1"/>
        <v>1559.8236423000001</v>
      </c>
      <c r="I12" s="9">
        <f t="shared" si="2"/>
        <v>1096.6827289</v>
      </c>
      <c r="J12" s="10">
        <f t="shared" ref="J12:J29" si="4">I12+J11</f>
        <v>-4698.3826711000002</v>
      </c>
    </row>
    <row r="13" spans="2:10" x14ac:dyDescent="0.25">
      <c r="B13" s="3">
        <v>4</v>
      </c>
      <c r="C13" s="3"/>
      <c r="D13" s="3"/>
      <c r="E13" s="8">
        <f t="shared" si="3"/>
        <v>8707.9230227000025</v>
      </c>
      <c r="F13" s="9">
        <f t="shared" si="0"/>
        <v>-461.51992020310013</v>
      </c>
      <c r="G13" s="9"/>
      <c r="H13" s="9">
        <f t="shared" si="1"/>
        <v>1554.3642595519505</v>
      </c>
      <c r="I13" s="9">
        <f t="shared" si="2"/>
        <v>1092.8443393488503</v>
      </c>
      <c r="J13" s="10">
        <f t="shared" si="4"/>
        <v>-3605.5383317511496</v>
      </c>
    </row>
    <row r="14" spans="2:10" x14ac:dyDescent="0.25">
      <c r="B14" s="3">
        <v>5</v>
      </c>
      <c r="C14" s="3"/>
      <c r="D14" s="3"/>
      <c r="E14" s="8">
        <f t="shared" si="3"/>
        <v>8677.4452921205539</v>
      </c>
      <c r="F14" s="9">
        <f t="shared" si="0"/>
        <v>-459.90460048238936</v>
      </c>
      <c r="G14" s="9"/>
      <c r="H14" s="9">
        <f t="shared" si="1"/>
        <v>1548.9239846435189</v>
      </c>
      <c r="I14" s="9">
        <f t="shared" si="2"/>
        <v>1089.0193841611294</v>
      </c>
      <c r="J14" s="10">
        <f t="shared" si="4"/>
        <v>-2516.5189475900202</v>
      </c>
    </row>
    <row r="15" spans="2:10" x14ac:dyDescent="0.25">
      <c r="B15" s="3">
        <v>6</v>
      </c>
      <c r="C15" s="3"/>
      <c r="D15" s="3"/>
      <c r="E15" s="8">
        <f t="shared" si="3"/>
        <v>8647.0742335981322</v>
      </c>
      <c r="F15" s="9">
        <f t="shared" si="0"/>
        <v>-458.29493438070097</v>
      </c>
      <c r="G15" s="9"/>
      <c r="H15" s="9">
        <f t="shared" si="1"/>
        <v>1543.5027506972665</v>
      </c>
      <c r="I15" s="9">
        <f t="shared" si="2"/>
        <v>1085.2078163165656</v>
      </c>
      <c r="J15" s="10">
        <f t="shared" si="4"/>
        <v>-1431.3111312734545</v>
      </c>
    </row>
    <row r="16" spans="2:10" x14ac:dyDescent="0.25">
      <c r="B16" s="3">
        <v>7</v>
      </c>
      <c r="C16" s="3"/>
      <c r="D16" s="3"/>
      <c r="E16" s="8">
        <f t="shared" si="3"/>
        <v>8616.8094737805386</v>
      </c>
      <c r="F16" s="9">
        <f t="shared" si="0"/>
        <v>-456.69090211036854</v>
      </c>
      <c r="G16" s="9"/>
      <c r="H16" s="9">
        <f t="shared" si="1"/>
        <v>1538.1004910698261</v>
      </c>
      <c r="I16" s="9">
        <f t="shared" si="2"/>
        <v>1081.4095889594576</v>
      </c>
      <c r="J16" s="10">
        <f t="shared" si="4"/>
        <v>-349.90154231399697</v>
      </c>
    </row>
    <row r="17" spans="2:10" x14ac:dyDescent="0.25">
      <c r="B17" s="3">
        <v>8</v>
      </c>
      <c r="C17" s="3"/>
      <c r="D17" s="3"/>
      <c r="E17" s="8">
        <f t="shared" si="3"/>
        <v>8586.650640622307</v>
      </c>
      <c r="F17" s="9">
        <f t="shared" si="0"/>
        <v>-455.09248395298226</v>
      </c>
      <c r="G17" s="9"/>
      <c r="H17" s="9">
        <f t="shared" si="1"/>
        <v>1532.7171393510816</v>
      </c>
      <c r="I17" s="9">
        <f t="shared" si="2"/>
        <v>1077.6246553980993</v>
      </c>
      <c r="J17" s="10">
        <f t="shared" si="4"/>
        <v>727.72311308410235</v>
      </c>
    </row>
    <row r="18" spans="2:10" x14ac:dyDescent="0.25">
      <c r="B18" s="3">
        <v>9</v>
      </c>
      <c r="C18" s="3"/>
      <c r="D18" s="3"/>
      <c r="E18" s="8">
        <f t="shared" si="3"/>
        <v>8556.5973633801295</v>
      </c>
      <c r="F18" s="9">
        <f t="shared" si="0"/>
        <v>-453.49966025914688</v>
      </c>
      <c r="G18" s="9"/>
      <c r="H18" s="9">
        <f t="shared" si="1"/>
        <v>1527.3526293633531</v>
      </c>
      <c r="I18" s="9">
        <f t="shared" si="2"/>
        <v>1073.8529691042063</v>
      </c>
      <c r="J18" s="10">
        <f t="shared" si="4"/>
        <v>1801.5760821883086</v>
      </c>
    </row>
    <row r="19" spans="2:10" x14ac:dyDescent="0.25">
      <c r="B19" s="3">
        <v>10</v>
      </c>
      <c r="C19" s="3"/>
      <c r="D19" s="3"/>
      <c r="E19" s="8">
        <f t="shared" si="3"/>
        <v>8526.6492726082997</v>
      </c>
      <c r="F19" s="9">
        <f t="shared" si="0"/>
        <v>-451.91241144823988</v>
      </c>
      <c r="G19" s="9"/>
      <c r="H19" s="9">
        <f t="shared" si="1"/>
        <v>1522.0068951605815</v>
      </c>
      <c r="I19" s="9">
        <f t="shared" si="2"/>
        <v>1070.0944837123416</v>
      </c>
      <c r="J19" s="10">
        <f t="shared" si="4"/>
        <v>2871.6705659006502</v>
      </c>
    </row>
    <row r="20" spans="2:10" x14ac:dyDescent="0.25">
      <c r="B20" s="3">
        <v>11</v>
      </c>
      <c r="C20" s="3"/>
      <c r="D20" s="3"/>
      <c r="E20" s="8">
        <f t="shared" si="3"/>
        <v>8496.8060001541708</v>
      </c>
      <c r="F20" s="9">
        <f t="shared" si="0"/>
        <v>-450.33071800817106</v>
      </c>
      <c r="G20" s="9"/>
      <c r="H20" s="9">
        <f t="shared" si="1"/>
        <v>1516.6798710275193</v>
      </c>
      <c r="I20" s="9">
        <f t="shared" si="2"/>
        <v>1066.3491530193483</v>
      </c>
      <c r="J20" s="10">
        <f t="shared" si="4"/>
        <v>3938.0197189199985</v>
      </c>
    </row>
    <row r="21" spans="2:10" x14ac:dyDescent="0.25">
      <c r="B21" s="3">
        <v>12</v>
      </c>
      <c r="C21" s="3"/>
      <c r="D21" s="3"/>
      <c r="E21" s="8">
        <f t="shared" si="3"/>
        <v>8467.0671791536315</v>
      </c>
      <c r="F21" s="9">
        <f t="shared" si="0"/>
        <v>-448.75456049514247</v>
      </c>
      <c r="G21" s="9">
        <v>-900</v>
      </c>
      <c r="H21" s="9">
        <f t="shared" si="1"/>
        <v>1511.3714914789232</v>
      </c>
      <c r="I21" s="9">
        <f t="shared" si="2"/>
        <v>162.61693098378078</v>
      </c>
      <c r="J21" s="10">
        <f t="shared" si="4"/>
        <v>4100.6366499037795</v>
      </c>
    </row>
    <row r="22" spans="2:10" x14ac:dyDescent="0.25">
      <c r="B22" s="3">
        <v>13</v>
      </c>
      <c r="C22" s="3"/>
      <c r="D22" s="3"/>
      <c r="E22" s="8">
        <f t="shared" si="3"/>
        <v>8437.4324440265937</v>
      </c>
      <c r="F22" s="9">
        <f t="shared" si="0"/>
        <v>-447.18391953340944</v>
      </c>
      <c r="G22" s="9"/>
      <c r="H22" s="9">
        <f t="shared" si="1"/>
        <v>1506.0816912587468</v>
      </c>
      <c r="I22" s="9">
        <f t="shared" si="2"/>
        <v>1058.8977717253374</v>
      </c>
      <c r="J22" s="10">
        <f t="shared" si="4"/>
        <v>5159.5344216291169</v>
      </c>
    </row>
    <row r="23" spans="2:10" x14ac:dyDescent="0.25">
      <c r="B23" s="3">
        <v>14</v>
      </c>
      <c r="C23" s="3"/>
      <c r="D23" s="3"/>
      <c r="E23" s="8">
        <f t="shared" si="3"/>
        <v>8407.9014304725006</v>
      </c>
      <c r="F23" s="9">
        <f t="shared" si="0"/>
        <v>-445.61877581504251</v>
      </c>
      <c r="G23" s="9"/>
      <c r="H23" s="9">
        <f t="shared" si="1"/>
        <v>1500.8104053393413</v>
      </c>
      <c r="I23" s="9">
        <f t="shared" si="2"/>
        <v>1055.1916295242988</v>
      </c>
      <c r="J23" s="10">
        <f t="shared" si="4"/>
        <v>6214.7260511534159</v>
      </c>
    </row>
    <row r="24" spans="2:10" x14ac:dyDescent="0.25">
      <c r="B24" s="3">
        <v>15</v>
      </c>
      <c r="C24" s="3"/>
      <c r="D24" s="3"/>
      <c r="E24" s="8">
        <f t="shared" si="3"/>
        <v>8378.4737754658472</v>
      </c>
      <c r="F24" s="9">
        <f t="shared" si="0"/>
        <v>-444.05911009968992</v>
      </c>
      <c r="G24" s="9"/>
      <c r="H24" s="9">
        <f t="shared" si="1"/>
        <v>1495.5575689206537</v>
      </c>
      <c r="I24" s="9">
        <f t="shared" si="2"/>
        <v>1051.4984588209638</v>
      </c>
      <c r="J24" s="10">
        <f t="shared" si="4"/>
        <v>7266.2245099743795</v>
      </c>
    </row>
    <row r="25" spans="2:10" x14ac:dyDescent="0.25">
      <c r="B25" s="3">
        <v>16</v>
      </c>
      <c r="C25" s="3"/>
      <c r="D25" s="3"/>
      <c r="E25" s="8">
        <f t="shared" si="3"/>
        <v>8349.1491172517181</v>
      </c>
      <c r="F25" s="9">
        <f t="shared" si="0"/>
        <v>-442.50490321434103</v>
      </c>
      <c r="G25" s="9"/>
      <c r="H25" s="9">
        <f t="shared" si="1"/>
        <v>1490.3231174294317</v>
      </c>
      <c r="I25" s="9">
        <f t="shared" si="2"/>
        <v>1047.8182142150906</v>
      </c>
      <c r="J25" s="10">
        <f t="shared" si="4"/>
        <v>8314.0427241894704</v>
      </c>
    </row>
    <row r="26" spans="2:10" x14ac:dyDescent="0.25">
      <c r="B26" s="3">
        <v>17</v>
      </c>
      <c r="C26" s="3"/>
      <c r="D26" s="3"/>
      <c r="E26" s="8">
        <f t="shared" si="3"/>
        <v>8319.9270953413379</v>
      </c>
      <c r="F26" s="9">
        <f t="shared" si="0"/>
        <v>-440.95613605309092</v>
      </c>
      <c r="G26" s="9"/>
      <c r="H26" s="9">
        <f t="shared" si="1"/>
        <v>1485.1069865184288</v>
      </c>
      <c r="I26" s="9">
        <f t="shared" si="2"/>
        <v>1044.150850465338</v>
      </c>
      <c r="J26" s="10">
        <f t="shared" si="4"/>
        <v>9358.1935746548079</v>
      </c>
    </row>
    <row r="27" spans="2:10" x14ac:dyDescent="0.25">
      <c r="B27" s="3">
        <v>18</v>
      </c>
      <c r="C27" s="3"/>
      <c r="D27" s="3"/>
      <c r="E27" s="8">
        <f t="shared" si="3"/>
        <v>8290.8073505076445</v>
      </c>
      <c r="F27" s="9">
        <f t="shared" si="0"/>
        <v>-439.41278957690514</v>
      </c>
      <c r="G27" s="9"/>
      <c r="H27" s="9">
        <f t="shared" si="1"/>
        <v>1479.9091120656144</v>
      </c>
      <c r="I27" s="9">
        <f t="shared" si="2"/>
        <v>1040.4963224887092</v>
      </c>
      <c r="J27" s="10">
        <f t="shared" si="4"/>
        <v>10398.689897143517</v>
      </c>
    </row>
    <row r="28" spans="2:10" x14ac:dyDescent="0.25">
      <c r="B28" s="3">
        <v>19</v>
      </c>
      <c r="C28" s="3"/>
      <c r="D28" s="3"/>
      <c r="E28" s="8">
        <f t="shared" si="3"/>
        <v>8261.7895247808683</v>
      </c>
      <c r="F28" s="9">
        <f t="shared" si="0"/>
        <v>-437.87484481338601</v>
      </c>
      <c r="G28" s="9"/>
      <c r="H28" s="9">
        <f t="shared" si="1"/>
        <v>1474.729430173385</v>
      </c>
      <c r="I28" s="9">
        <f t="shared" si="2"/>
        <v>1036.854585359999</v>
      </c>
      <c r="J28" s="10">
        <f t="shared" si="4"/>
        <v>11435.544482503516</v>
      </c>
    </row>
    <row r="29" spans="2:10" x14ac:dyDescent="0.25">
      <c r="B29" s="3">
        <v>20</v>
      </c>
      <c r="C29" s="3"/>
      <c r="D29" s="3"/>
      <c r="E29" s="8">
        <f t="shared" si="3"/>
        <v>8232.873261444136</v>
      </c>
      <c r="F29" s="9">
        <f t="shared" si="0"/>
        <v>-436.34228285653921</v>
      </c>
      <c r="G29" s="9">
        <v>-900</v>
      </c>
      <c r="H29" s="9">
        <f t="shared" si="1"/>
        <v>1469.5678771677783</v>
      </c>
      <c r="I29" s="9">
        <f t="shared" si="2"/>
        <v>133.22559431123909</v>
      </c>
      <c r="J29" s="10">
        <f t="shared" si="4"/>
        <v>11568.770076814755</v>
      </c>
    </row>
  </sheetData>
  <mergeCells count="1">
    <mergeCell ref="B1:D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7356B-A402-408A-9457-0B598A6EEEE0}">
  <dimension ref="B1:J29"/>
  <sheetViews>
    <sheetView tabSelected="1" zoomScale="90" zoomScaleNormal="90" workbookViewId="0">
      <selection activeCell="N11" sqref="N11"/>
    </sheetView>
  </sheetViews>
  <sheetFormatPr baseColWidth="10" defaultRowHeight="15" x14ac:dyDescent="0.25"/>
  <cols>
    <col min="1" max="1" width="11.42578125" style="1"/>
    <col min="2" max="2" width="8" style="1" customWidth="1"/>
    <col min="3" max="3" width="11.42578125" style="1" customWidth="1"/>
    <col min="4" max="5" width="12.85546875" style="1" customWidth="1"/>
    <col min="6" max="6" width="13" style="1" customWidth="1"/>
    <col min="7" max="7" width="9.42578125" style="1" customWidth="1"/>
    <col min="8" max="16384" width="11.42578125" style="1"/>
  </cols>
  <sheetData>
    <row r="1" spans="2:10" x14ac:dyDescent="0.25">
      <c r="B1" s="11" t="s">
        <v>12</v>
      </c>
      <c r="C1" s="11"/>
      <c r="D1" s="11"/>
    </row>
    <row r="2" spans="2:10" x14ac:dyDescent="0.25">
      <c r="B2" s="6" t="s">
        <v>8</v>
      </c>
      <c r="C2" s="6"/>
      <c r="D2" s="6">
        <v>800</v>
      </c>
    </row>
    <row r="3" spans="2:10" x14ac:dyDescent="0.25">
      <c r="B3" s="6" t="s">
        <v>3</v>
      </c>
      <c r="C3" s="6"/>
      <c r="D3" s="6">
        <v>5.2999999999999999E-2</v>
      </c>
    </row>
    <row r="4" spans="2:10" x14ac:dyDescent="0.25">
      <c r="B4" s="6" t="s">
        <v>15</v>
      </c>
      <c r="C4" s="6"/>
      <c r="D4" s="7">
        <v>3.5000000000000001E-3</v>
      </c>
    </row>
    <row r="5" spans="2:10" x14ac:dyDescent="0.25">
      <c r="B5" s="6" t="s">
        <v>4</v>
      </c>
      <c r="C5" s="6"/>
      <c r="D5" s="6">
        <v>5000</v>
      </c>
    </row>
    <row r="6" spans="2:10" x14ac:dyDescent="0.25">
      <c r="B6" s="6" t="s">
        <v>5</v>
      </c>
      <c r="C6" s="6"/>
      <c r="D6" s="7">
        <v>0.17599999999999999</v>
      </c>
    </row>
    <row r="7" spans="2:10" x14ac:dyDescent="0.25">
      <c r="B7" s="6" t="s">
        <v>9</v>
      </c>
      <c r="C7" s="6"/>
      <c r="D7" s="6">
        <f>0.21*(1-15%)</f>
        <v>0.17849999999999999</v>
      </c>
    </row>
    <row r="8" spans="2:10" s="2" customFormat="1" ht="74.25" customHeight="1" x14ac:dyDescent="0.25">
      <c r="B8" s="4" t="s">
        <v>0</v>
      </c>
      <c r="C8" s="5" t="s">
        <v>2</v>
      </c>
      <c r="D8" s="5" t="s">
        <v>6</v>
      </c>
      <c r="E8" s="5" t="s">
        <v>10</v>
      </c>
      <c r="F8" s="5" t="s">
        <v>11</v>
      </c>
      <c r="G8" s="5" t="s">
        <v>1</v>
      </c>
      <c r="H8" s="5" t="s">
        <v>7</v>
      </c>
      <c r="I8" s="5" t="s">
        <v>13</v>
      </c>
      <c r="J8" s="5" t="s">
        <v>14</v>
      </c>
    </row>
    <row r="9" spans="2:10" x14ac:dyDescent="0.25">
      <c r="B9" s="3">
        <v>0</v>
      </c>
      <c r="C9" s="3">
        <v>10</v>
      </c>
      <c r="D9" s="8">
        <f>-400*10</f>
        <v>-4000</v>
      </c>
      <c r="E9" s="3"/>
      <c r="F9" s="3"/>
      <c r="G9" s="3"/>
      <c r="H9" s="3"/>
      <c r="I9" s="3"/>
      <c r="J9" s="10"/>
    </row>
    <row r="10" spans="2:10" x14ac:dyDescent="0.25">
      <c r="B10" s="3">
        <v>1</v>
      </c>
      <c r="C10" s="3"/>
      <c r="D10" s="3"/>
      <c r="E10" s="8">
        <f>D5*D6*C9</f>
        <v>8800</v>
      </c>
      <c r="F10" s="9">
        <f>-E10*$D$3</f>
        <v>-466.4</v>
      </c>
      <c r="G10" s="9"/>
      <c r="H10" s="9">
        <f>E10*$D$7</f>
        <v>1570.8</v>
      </c>
      <c r="I10" s="9">
        <f>F10+G10+H10</f>
        <v>1104.4000000000001</v>
      </c>
      <c r="J10" s="10">
        <f>D9+I10</f>
        <v>-2895.6</v>
      </c>
    </row>
    <row r="11" spans="2:10" x14ac:dyDescent="0.25">
      <c r="B11" s="3">
        <v>2</v>
      </c>
      <c r="C11" s="3"/>
      <c r="D11" s="3"/>
      <c r="E11" s="8">
        <f>E10*(1-$D$4)</f>
        <v>8769.2000000000007</v>
      </c>
      <c r="F11" s="9">
        <f t="shared" ref="F11:F29" si="0">-E11*$D$3</f>
        <v>-464.76760000000002</v>
      </c>
      <c r="G11" s="9"/>
      <c r="H11" s="9">
        <f t="shared" ref="H11:H29" si="1">E11*$D$7</f>
        <v>1565.3022000000001</v>
      </c>
      <c r="I11" s="9">
        <f t="shared" ref="I11:I29" si="2">F11+G11+H11</f>
        <v>1100.5346</v>
      </c>
      <c r="J11" s="10">
        <f>I11+J10</f>
        <v>-1795.0654</v>
      </c>
    </row>
    <row r="12" spans="2:10" x14ac:dyDescent="0.25">
      <c r="B12" s="3">
        <v>3</v>
      </c>
      <c r="C12" s="3"/>
      <c r="D12" s="3"/>
      <c r="E12" s="8">
        <f t="shared" ref="E12:E29" si="3">E11*(1-$D$4)</f>
        <v>8738.5078000000012</v>
      </c>
      <c r="F12" s="9">
        <f t="shared" si="0"/>
        <v>-463.14091340000004</v>
      </c>
      <c r="G12" s="9"/>
      <c r="H12" s="9">
        <f t="shared" si="1"/>
        <v>1559.8236423000001</v>
      </c>
      <c r="I12" s="9">
        <f t="shared" si="2"/>
        <v>1096.6827289</v>
      </c>
      <c r="J12" s="10">
        <f t="shared" ref="J12:J29" si="4">I12+J11</f>
        <v>-698.38267109999992</v>
      </c>
    </row>
    <row r="13" spans="2:10" x14ac:dyDescent="0.25">
      <c r="B13" s="3">
        <v>4</v>
      </c>
      <c r="C13" s="3"/>
      <c r="D13" s="3"/>
      <c r="E13" s="8">
        <f t="shared" si="3"/>
        <v>8707.9230227000025</v>
      </c>
      <c r="F13" s="9">
        <f t="shared" si="0"/>
        <v>-461.51992020310013</v>
      </c>
      <c r="G13" s="9"/>
      <c r="H13" s="9">
        <f t="shared" si="1"/>
        <v>1554.3642595519505</v>
      </c>
      <c r="I13" s="9">
        <f t="shared" si="2"/>
        <v>1092.8443393488503</v>
      </c>
      <c r="J13" s="10">
        <f t="shared" si="4"/>
        <v>394.4616682488504</v>
      </c>
    </row>
    <row r="14" spans="2:10" x14ac:dyDescent="0.25">
      <c r="B14" s="3">
        <v>5</v>
      </c>
      <c r="C14" s="3"/>
      <c r="D14" s="3"/>
      <c r="E14" s="8">
        <f t="shared" si="3"/>
        <v>8677.4452921205539</v>
      </c>
      <c r="F14" s="9">
        <f t="shared" si="0"/>
        <v>-459.90460048238936</v>
      </c>
      <c r="G14" s="9"/>
      <c r="H14" s="9">
        <f t="shared" si="1"/>
        <v>1548.9239846435189</v>
      </c>
      <c r="I14" s="9">
        <f t="shared" si="2"/>
        <v>1089.0193841611294</v>
      </c>
      <c r="J14" s="10">
        <f t="shared" si="4"/>
        <v>1483.4810524099798</v>
      </c>
    </row>
    <row r="15" spans="2:10" x14ac:dyDescent="0.25">
      <c r="B15" s="3">
        <v>6</v>
      </c>
      <c r="C15" s="3"/>
      <c r="D15" s="3"/>
      <c r="E15" s="8">
        <f t="shared" si="3"/>
        <v>8647.0742335981322</v>
      </c>
      <c r="F15" s="9">
        <f t="shared" si="0"/>
        <v>-458.29493438070097</v>
      </c>
      <c r="G15" s="9"/>
      <c r="H15" s="9">
        <f t="shared" si="1"/>
        <v>1543.5027506972665</v>
      </c>
      <c r="I15" s="9">
        <f t="shared" si="2"/>
        <v>1085.2078163165656</v>
      </c>
      <c r="J15" s="10">
        <f t="shared" si="4"/>
        <v>2568.6888687265455</v>
      </c>
    </row>
    <row r="16" spans="2:10" x14ac:dyDescent="0.25">
      <c r="B16" s="3">
        <v>7</v>
      </c>
      <c r="C16" s="3"/>
      <c r="D16" s="3"/>
      <c r="E16" s="8">
        <f t="shared" si="3"/>
        <v>8616.8094737805386</v>
      </c>
      <c r="F16" s="9">
        <f t="shared" si="0"/>
        <v>-456.69090211036854</v>
      </c>
      <c r="G16" s="9"/>
      <c r="H16" s="9">
        <f t="shared" si="1"/>
        <v>1538.1004910698261</v>
      </c>
      <c r="I16" s="9">
        <f t="shared" si="2"/>
        <v>1081.4095889594576</v>
      </c>
      <c r="J16" s="10">
        <f t="shared" si="4"/>
        <v>3650.0984576860028</v>
      </c>
    </row>
    <row r="17" spans="2:10" x14ac:dyDescent="0.25">
      <c r="B17" s="3">
        <v>8</v>
      </c>
      <c r="C17" s="3"/>
      <c r="D17" s="3"/>
      <c r="E17" s="8">
        <f t="shared" si="3"/>
        <v>8586.650640622307</v>
      </c>
      <c r="F17" s="9">
        <f t="shared" si="0"/>
        <v>-455.09248395298226</v>
      </c>
      <c r="G17" s="9"/>
      <c r="H17" s="9">
        <f t="shared" si="1"/>
        <v>1532.7171393510816</v>
      </c>
      <c r="I17" s="9">
        <f t="shared" si="2"/>
        <v>1077.6246553980993</v>
      </c>
      <c r="J17" s="10">
        <f t="shared" si="4"/>
        <v>4727.7231130841019</v>
      </c>
    </row>
    <row r="18" spans="2:10" x14ac:dyDescent="0.25">
      <c r="B18" s="3">
        <v>9</v>
      </c>
      <c r="C18" s="3"/>
      <c r="D18" s="3"/>
      <c r="E18" s="8">
        <f t="shared" si="3"/>
        <v>8556.5973633801295</v>
      </c>
      <c r="F18" s="9">
        <f t="shared" si="0"/>
        <v>-453.49966025914688</v>
      </c>
      <c r="G18" s="9"/>
      <c r="H18" s="9">
        <f t="shared" si="1"/>
        <v>1527.3526293633531</v>
      </c>
      <c r="I18" s="9">
        <f t="shared" si="2"/>
        <v>1073.8529691042063</v>
      </c>
      <c r="J18" s="10">
        <f t="shared" si="4"/>
        <v>5801.5760821883086</v>
      </c>
    </row>
    <row r="19" spans="2:10" x14ac:dyDescent="0.25">
      <c r="B19" s="3">
        <v>10</v>
      </c>
      <c r="C19" s="3"/>
      <c r="D19" s="3"/>
      <c r="E19" s="8">
        <f t="shared" si="3"/>
        <v>8526.6492726082997</v>
      </c>
      <c r="F19" s="9">
        <f t="shared" si="0"/>
        <v>-451.91241144823988</v>
      </c>
      <c r="G19" s="9"/>
      <c r="H19" s="9">
        <f t="shared" si="1"/>
        <v>1522.0068951605815</v>
      </c>
      <c r="I19" s="9">
        <f t="shared" si="2"/>
        <v>1070.0944837123416</v>
      </c>
      <c r="J19" s="10">
        <f t="shared" si="4"/>
        <v>6871.6705659006502</v>
      </c>
    </row>
    <row r="20" spans="2:10" x14ac:dyDescent="0.25">
      <c r="B20" s="3">
        <v>11</v>
      </c>
      <c r="C20" s="3"/>
      <c r="D20" s="3"/>
      <c r="E20" s="8">
        <f t="shared" si="3"/>
        <v>8496.8060001541708</v>
      </c>
      <c r="F20" s="9">
        <f t="shared" si="0"/>
        <v>-450.33071800817106</v>
      </c>
      <c r="G20" s="9"/>
      <c r="H20" s="9">
        <f t="shared" si="1"/>
        <v>1516.6798710275193</v>
      </c>
      <c r="I20" s="9">
        <f t="shared" si="2"/>
        <v>1066.3491530193483</v>
      </c>
      <c r="J20" s="10">
        <f t="shared" si="4"/>
        <v>7938.0197189199989</v>
      </c>
    </row>
    <row r="21" spans="2:10" x14ac:dyDescent="0.25">
      <c r="B21" s="3">
        <v>12</v>
      </c>
      <c r="C21" s="3"/>
      <c r="D21" s="3"/>
      <c r="E21" s="8">
        <f t="shared" si="3"/>
        <v>8467.0671791536315</v>
      </c>
      <c r="F21" s="9">
        <f t="shared" si="0"/>
        <v>-448.75456049514247</v>
      </c>
      <c r="G21" s="9">
        <v>-900</v>
      </c>
      <c r="H21" s="9">
        <f t="shared" si="1"/>
        <v>1511.3714914789232</v>
      </c>
      <c r="I21" s="9">
        <f t="shared" si="2"/>
        <v>162.61693098378078</v>
      </c>
      <c r="J21" s="10">
        <f t="shared" si="4"/>
        <v>8100.6366499037795</v>
      </c>
    </row>
    <row r="22" spans="2:10" x14ac:dyDescent="0.25">
      <c r="B22" s="3">
        <v>13</v>
      </c>
      <c r="C22" s="3"/>
      <c r="D22" s="3"/>
      <c r="E22" s="8">
        <f t="shared" si="3"/>
        <v>8437.4324440265937</v>
      </c>
      <c r="F22" s="9">
        <f t="shared" si="0"/>
        <v>-447.18391953340944</v>
      </c>
      <c r="G22" s="9"/>
      <c r="H22" s="9">
        <f t="shared" si="1"/>
        <v>1506.0816912587468</v>
      </c>
      <c r="I22" s="9">
        <f t="shared" si="2"/>
        <v>1058.8977717253374</v>
      </c>
      <c r="J22" s="10">
        <f t="shared" si="4"/>
        <v>9159.534421629116</v>
      </c>
    </row>
    <row r="23" spans="2:10" x14ac:dyDescent="0.25">
      <c r="B23" s="3">
        <v>14</v>
      </c>
      <c r="C23" s="3"/>
      <c r="D23" s="3"/>
      <c r="E23" s="8">
        <f t="shared" si="3"/>
        <v>8407.9014304725006</v>
      </c>
      <c r="F23" s="9">
        <f t="shared" si="0"/>
        <v>-445.61877581504251</v>
      </c>
      <c r="G23" s="9"/>
      <c r="H23" s="9">
        <f t="shared" si="1"/>
        <v>1500.8104053393413</v>
      </c>
      <c r="I23" s="9">
        <f t="shared" si="2"/>
        <v>1055.1916295242988</v>
      </c>
      <c r="J23" s="10">
        <f t="shared" si="4"/>
        <v>10214.726051153415</v>
      </c>
    </row>
    <row r="24" spans="2:10" x14ac:dyDescent="0.25">
      <c r="B24" s="3">
        <v>15</v>
      </c>
      <c r="C24" s="3"/>
      <c r="D24" s="3"/>
      <c r="E24" s="8">
        <f t="shared" si="3"/>
        <v>8378.4737754658472</v>
      </c>
      <c r="F24" s="9">
        <f t="shared" si="0"/>
        <v>-444.05911009968992</v>
      </c>
      <c r="G24" s="9"/>
      <c r="H24" s="9">
        <f t="shared" si="1"/>
        <v>1495.5575689206537</v>
      </c>
      <c r="I24" s="9">
        <f t="shared" si="2"/>
        <v>1051.4984588209638</v>
      </c>
      <c r="J24" s="10">
        <f t="shared" si="4"/>
        <v>11266.22450997438</v>
      </c>
    </row>
    <row r="25" spans="2:10" x14ac:dyDescent="0.25">
      <c r="B25" s="3">
        <v>16</v>
      </c>
      <c r="C25" s="3"/>
      <c r="D25" s="3"/>
      <c r="E25" s="8">
        <f t="shared" si="3"/>
        <v>8349.1491172517181</v>
      </c>
      <c r="F25" s="9">
        <f t="shared" si="0"/>
        <v>-442.50490321434103</v>
      </c>
      <c r="G25" s="9"/>
      <c r="H25" s="9">
        <f t="shared" si="1"/>
        <v>1490.3231174294317</v>
      </c>
      <c r="I25" s="9">
        <f t="shared" si="2"/>
        <v>1047.8182142150906</v>
      </c>
      <c r="J25" s="10">
        <f t="shared" si="4"/>
        <v>12314.04272418947</v>
      </c>
    </row>
    <row r="26" spans="2:10" x14ac:dyDescent="0.25">
      <c r="B26" s="3">
        <v>17</v>
      </c>
      <c r="C26" s="3"/>
      <c r="D26" s="3"/>
      <c r="E26" s="8">
        <f t="shared" si="3"/>
        <v>8319.9270953413379</v>
      </c>
      <c r="F26" s="9">
        <f t="shared" si="0"/>
        <v>-440.95613605309092</v>
      </c>
      <c r="G26" s="9"/>
      <c r="H26" s="9">
        <f t="shared" si="1"/>
        <v>1485.1069865184288</v>
      </c>
      <c r="I26" s="9">
        <f t="shared" si="2"/>
        <v>1044.150850465338</v>
      </c>
      <c r="J26" s="10">
        <f t="shared" si="4"/>
        <v>13358.193574654808</v>
      </c>
    </row>
    <row r="27" spans="2:10" x14ac:dyDescent="0.25">
      <c r="B27" s="3">
        <v>18</v>
      </c>
      <c r="C27" s="3"/>
      <c r="D27" s="3"/>
      <c r="E27" s="8">
        <f t="shared" si="3"/>
        <v>8290.8073505076445</v>
      </c>
      <c r="F27" s="9">
        <f t="shared" si="0"/>
        <v>-439.41278957690514</v>
      </c>
      <c r="G27" s="9"/>
      <c r="H27" s="9">
        <f t="shared" si="1"/>
        <v>1479.9091120656144</v>
      </c>
      <c r="I27" s="9">
        <f t="shared" si="2"/>
        <v>1040.4963224887092</v>
      </c>
      <c r="J27" s="10">
        <f t="shared" si="4"/>
        <v>14398.689897143517</v>
      </c>
    </row>
    <row r="28" spans="2:10" x14ac:dyDescent="0.25">
      <c r="B28" s="3">
        <v>19</v>
      </c>
      <c r="C28" s="3"/>
      <c r="D28" s="3"/>
      <c r="E28" s="8">
        <f t="shared" si="3"/>
        <v>8261.7895247808683</v>
      </c>
      <c r="F28" s="9">
        <f t="shared" si="0"/>
        <v>-437.87484481338601</v>
      </c>
      <c r="G28" s="9"/>
      <c r="H28" s="9">
        <f t="shared" si="1"/>
        <v>1474.729430173385</v>
      </c>
      <c r="I28" s="9">
        <f t="shared" si="2"/>
        <v>1036.854585359999</v>
      </c>
      <c r="J28" s="10">
        <f t="shared" si="4"/>
        <v>15435.544482503516</v>
      </c>
    </row>
    <row r="29" spans="2:10" x14ac:dyDescent="0.25">
      <c r="B29" s="3">
        <v>20</v>
      </c>
      <c r="C29" s="3"/>
      <c r="D29" s="3"/>
      <c r="E29" s="8">
        <f t="shared" si="3"/>
        <v>8232.873261444136</v>
      </c>
      <c r="F29" s="9">
        <f t="shared" si="0"/>
        <v>-436.34228285653921</v>
      </c>
      <c r="G29" s="9">
        <v>-900</v>
      </c>
      <c r="H29" s="9">
        <f t="shared" si="1"/>
        <v>1469.5678771677783</v>
      </c>
      <c r="I29" s="9">
        <f t="shared" si="2"/>
        <v>133.22559431123909</v>
      </c>
      <c r="J29" s="10">
        <f t="shared" si="4"/>
        <v>15568.770076814755</v>
      </c>
    </row>
  </sheetData>
  <mergeCells count="1">
    <mergeCell ref="B1:D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As is</vt:lpstr>
      <vt:lpstr>50% Subsidy</vt:lpstr>
    </vt:vector>
  </TitlesOfParts>
  <Company>TOTAL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J0368318</dc:creator>
  <cp:lastModifiedBy>ELGHAZI Firdaous</cp:lastModifiedBy>
  <cp:lastPrinted>2017-01-27T15:21:23Z</cp:lastPrinted>
  <dcterms:created xsi:type="dcterms:W3CDTF">2017-01-26T19:37:29Z</dcterms:created>
  <dcterms:modified xsi:type="dcterms:W3CDTF">2020-12-30T23:40:17Z</dcterms:modified>
</cp:coreProperties>
</file>